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  <sheet name="Coûts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 </author>
  </authors>
  <commentList>
    <comment ref="A4" authorId="0">
      <text>
        <r>
          <rPr>
            <sz val="10"/>
            <rFont val="Arial"/>
            <family val="2"/>
          </rPr>
          <t xml:space="preserve">Point d’action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</xdr:colOff>
                <xdr:row>0</xdr:row>
                <xdr:rowOff>4</xdr:rowOff>
              </xdr:from>
              <xdr:to>
                <xdr:col>2</xdr:col>
                <xdr:colOff>-26</xdr:colOff>
                <xdr:row>3</xdr:row>
                <xdr:rowOff>11</xdr:rowOff>
              </xdr:to>
            </anchor>
          </commentPr>
        </mc:Choice>
        <mc:Fallback/>
      </mc:AlternateContent>
    </comment>
    <comment ref="A5" authorId="0">
      <text>
        <r>
          <rPr>
            <sz val="10"/>
            <rFont val="Arial"/>
            <family val="2"/>
          </rPr>
          <t xml:space="preserve">Point de mouvement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</xdr:colOff>
                <xdr:row>1</xdr:row>
                <xdr:rowOff>15</xdr:rowOff>
              </xdr:from>
              <xdr:to>
                <xdr:col>2</xdr:col>
                <xdr:colOff>-26</xdr:colOff>
                <xdr:row>4</xdr:row>
                <xdr:rowOff>11</xdr:rowOff>
              </xdr:to>
            </anchor>
          </commentPr>
        </mc:Choice>
        <mc:Fallback/>
      </mc:AlternateContent>
    </comment>
    <comment ref="A6" authorId="0">
      <text>
        <r>
          <rPr>
            <sz val="10"/>
            <rFont val="Arial"/>
            <family val="2"/>
          </rPr>
          <t xml:space="preserve">Perception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</xdr:colOff>
                <xdr:row>3</xdr:row>
                <xdr:rowOff>4</xdr:rowOff>
              </xdr:from>
              <xdr:to>
                <xdr:col>2</xdr:col>
                <xdr:colOff>-26</xdr:colOff>
                <xdr:row>5</xdr:row>
                <xdr:rowOff>11</xdr:rowOff>
              </xdr:to>
            </anchor>
          </commentPr>
        </mc:Choice>
        <mc:Fallback/>
      </mc:AlternateContent>
    </comment>
    <comment ref="A7" authorId="0">
      <text>
        <r>
          <rPr>
            <sz val="10"/>
            <rFont val="Arial"/>
            <family val="2"/>
          </rPr>
          <t xml:space="preserve">Capacité de combat (détermine le nombre de D3)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</xdr:colOff>
                <xdr:row>4</xdr:row>
                <xdr:rowOff>4</xdr:rowOff>
              </xdr:from>
              <xdr:to>
                <xdr:col>2</xdr:col>
                <xdr:colOff>-26</xdr:colOff>
                <xdr:row>6</xdr:row>
                <xdr:rowOff>11</xdr:rowOff>
              </xdr:to>
            </anchor>
          </commentPr>
        </mc:Choice>
        <mc:Fallback/>
      </mc:AlternateContent>
    </comment>
    <comment ref="A8" authorId="0">
      <text>
        <r>
          <rPr>
            <sz val="10"/>
            <rFont val="Arial"/>
            <family val="2"/>
          </rPr>
          <t xml:space="preserve">Capacité de Tir (idoïne à CC)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</xdr:colOff>
                <xdr:row>5</xdr:row>
                <xdr:rowOff>4</xdr:rowOff>
              </xdr:from>
              <xdr:to>
                <xdr:col>2</xdr:col>
                <xdr:colOff>-26</xdr:colOff>
                <xdr:row>7</xdr:row>
                <xdr:rowOff>11</xdr:rowOff>
              </xdr:to>
            </anchor>
          </commentPr>
        </mc:Choice>
        <mc:Fallback/>
      </mc:AlternateContent>
    </comment>
    <comment ref="A9" authorId="0">
      <text>
        <r>
          <rPr>
            <sz val="10"/>
            <rFont val="Arial"/>
            <family val="2"/>
          </rPr>
          <t xml:space="preserve">Agilité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</xdr:colOff>
                <xdr:row>6</xdr:row>
                <xdr:rowOff>4</xdr:rowOff>
              </xdr:from>
              <xdr:to>
                <xdr:col>2</xdr:col>
                <xdr:colOff>-26</xdr:colOff>
                <xdr:row>8</xdr:row>
                <xdr:rowOff>11</xdr:rowOff>
              </xdr:to>
            </anchor>
          </commentPr>
        </mc:Choice>
        <mc:Fallback/>
      </mc:AlternateContent>
    </comment>
    <comment ref="A10" authorId="0">
      <text>
        <r>
          <rPr>
            <sz val="10"/>
            <rFont val="Arial"/>
            <family val="2"/>
          </rPr>
          <t xml:space="preserve">Force (ou puissance physique)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</xdr:colOff>
                <xdr:row>7</xdr:row>
                <xdr:rowOff>4</xdr:rowOff>
              </xdr:from>
              <xdr:to>
                <xdr:col>2</xdr:col>
                <xdr:colOff>-26</xdr:colOff>
                <xdr:row>9</xdr:row>
                <xdr:rowOff>11</xdr:rowOff>
              </xdr:to>
            </anchor>
          </commentPr>
        </mc:Choice>
        <mc:Fallback/>
      </mc:AlternateContent>
    </comment>
    <comment ref="A11" authorId="0">
      <text>
        <r>
          <rPr>
            <sz val="10"/>
            <rFont val="Arial"/>
            <family val="2"/>
          </rPr>
          <t xml:space="preserve">Endurance (ou résistance du personnage aux coups physiques)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</xdr:colOff>
                <xdr:row>8</xdr:row>
                <xdr:rowOff>4</xdr:rowOff>
              </xdr:from>
              <xdr:to>
                <xdr:col>2</xdr:col>
                <xdr:colOff>-26</xdr:colOff>
                <xdr:row>10</xdr:row>
                <xdr:rowOff>26</xdr:rowOff>
              </xdr:to>
            </anchor>
          </commentPr>
        </mc:Choice>
        <mc:Fallback/>
      </mc:AlternateContent>
    </comment>
    <comment ref="A12" authorId="0">
      <text>
        <r>
          <rPr>
            <sz val="10"/>
            <rFont val="Arial"/>
            <family val="2"/>
          </rPr>
          <t xml:space="preserve">Magie (ou puissance magique)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</xdr:colOff>
                <xdr:row>9</xdr:row>
                <xdr:rowOff>4</xdr:rowOff>
              </xdr:from>
              <xdr:to>
                <xdr:col>2</xdr:col>
                <xdr:colOff>-26</xdr:colOff>
                <xdr:row>11</xdr:row>
                <xdr:rowOff>11</xdr:rowOff>
              </xdr:to>
            </anchor>
          </commentPr>
        </mc:Choice>
        <mc:Fallback/>
      </mc:AlternateContent>
    </comment>
    <comment ref="A13" authorId="0">
      <text>
        <r>
          <rPr>
            <sz val="10"/>
            <rFont val="Arial"/>
            <family val="2"/>
          </rPr>
          <t xml:space="preserve">Force mentale (Idoïne à CC et CT mais pour la magie)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</xdr:colOff>
                <xdr:row>10</xdr:row>
                <xdr:rowOff>4</xdr:rowOff>
              </xdr:from>
              <xdr:to>
                <xdr:col>2</xdr:col>
                <xdr:colOff>-26</xdr:colOff>
                <xdr:row>12</xdr:row>
                <xdr:rowOff>11</xdr:rowOff>
              </xdr:to>
            </anchor>
          </commentPr>
        </mc:Choice>
        <mc:Fallback/>
      </mc:AlternateContent>
    </comment>
    <comment ref="A14" authorId="0">
      <text>
        <r>
          <rPr>
            <sz val="10"/>
            <rFont val="Arial"/>
            <family val="2"/>
          </rPr>
          <t xml:space="preserve">Récupération magique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</xdr:colOff>
                <xdr:row>11</xdr:row>
                <xdr:rowOff>4</xdr:rowOff>
              </xdr:from>
              <xdr:to>
                <xdr:col>2</xdr:col>
                <xdr:colOff>-26</xdr:colOff>
                <xdr:row>13</xdr:row>
                <xdr:rowOff>11</xdr:rowOff>
              </xdr:to>
            </anchor>
          </commentPr>
        </mc:Choice>
        <mc:Fallback/>
      </mc:AlternateContent>
    </comment>
    <comment ref="A15" authorId="0">
      <text>
        <r>
          <rPr>
            <sz val="10"/>
            <rFont val="Arial"/>
            <family val="2"/>
          </rPr>
          <t xml:space="preserve">Récupération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</xdr:colOff>
                <xdr:row>12</xdr:row>
                <xdr:rowOff>4</xdr:rowOff>
              </xdr:from>
              <xdr:to>
                <xdr:col>2</xdr:col>
                <xdr:colOff>-26</xdr:colOff>
                <xdr:row>14</xdr:row>
                <xdr:rowOff>11</xdr:rowOff>
              </xdr:to>
            </anchor>
          </commentPr>
        </mc:Choice>
        <mc:Fallback/>
      </mc:AlternateContent>
    </comment>
    <comment ref="A16" authorId="0">
      <text>
        <r>
          <rPr>
            <sz val="10"/>
            <rFont val="Arial"/>
            <family val="2"/>
          </rPr>
          <t xml:space="preserve">Point de vie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</xdr:colOff>
                <xdr:row>13</xdr:row>
                <xdr:rowOff>4</xdr:rowOff>
              </xdr:from>
              <xdr:to>
                <xdr:col>2</xdr:col>
                <xdr:colOff>-26</xdr:colOff>
                <xdr:row>15</xdr:row>
                <xdr:rowOff>11</xdr:rowOff>
              </xdr:to>
            </anchor>
          </commentPr>
        </mc:Choice>
        <mc:Fallback/>
      </mc:AlternateContent>
    </comment>
    <comment ref="A17" authorId="0">
      <text>
        <r>
          <rPr>
            <sz val="10"/>
            <rFont val="Arial"/>
            <family val="2"/>
          </rPr>
          <t xml:space="preserve">Point de mana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</xdr:colOff>
                <xdr:row>14</xdr:row>
                <xdr:rowOff>4</xdr:rowOff>
              </xdr:from>
              <xdr:to>
                <xdr:col>2</xdr:col>
                <xdr:colOff>-26</xdr:colOff>
                <xdr:row>16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<sst xmlns="http://schemas.openxmlformats.org/spreadsheetml/2006/main" count="64" uniqueCount="49">
  <si>
    <t xml:space="preserve">Calculateur de Caractéristique pour Age Of Olympia</t>
  </si>
  <si>
    <t xml:space="preserve">Caractéristiques de base</t>
  </si>
  <si>
    <t xml:space="preserve">Caractéristique</t>
  </si>
  <si>
    <t xml:space="preserve">Base raciale</t>
  </si>
  <si>
    <t xml:space="preserve">Ajout</t>
  </si>
  <si>
    <t xml:space="preserve">Base + Ajout</t>
  </si>
  <si>
    <t xml:space="preserve">Coût en PI</t>
  </si>
  <si>
    <t xml:space="preserve">A</t>
  </si>
  <si>
    <t xml:space="preserve">Race / Carac</t>
  </si>
  <si>
    <t xml:space="preserve">cc</t>
  </si>
  <si>
    <t xml:space="preserve">ct</t>
  </si>
  <si>
    <t xml:space="preserve">f</t>
  </si>
  <si>
    <t xml:space="preserve">e</t>
  </si>
  <si>
    <t xml:space="preserve">agi</t>
  </si>
  <si>
    <t xml:space="preserve">p</t>
  </si>
  <si>
    <t xml:space="preserve">a</t>
  </si>
  <si>
    <t xml:space="preserve">mvt</t>
  </si>
  <si>
    <t xml:space="preserve">pv</t>
  </si>
  <si>
    <t xml:space="preserve">pm</t>
  </si>
  <si>
    <t xml:space="preserve">r</t>
  </si>
  <si>
    <t xml:space="preserve">rm</t>
  </si>
  <si>
    <t xml:space="preserve">fm</t>
  </si>
  <si>
    <t xml:space="preserve">m</t>
  </si>
  <si>
    <t xml:space="preserve">Mvt</t>
  </si>
  <si>
    <t xml:space="preserve">Nain</t>
  </si>
  <si>
    <t xml:space="preserve">P</t>
  </si>
  <si>
    <t xml:space="preserve">Géant</t>
  </si>
  <si>
    <t xml:space="preserve">CC</t>
  </si>
  <si>
    <t xml:space="preserve">Olympien</t>
  </si>
  <si>
    <t xml:space="preserve">CT</t>
  </si>
  <si>
    <t xml:space="preserve">Homme-Sauvage</t>
  </si>
  <si>
    <t xml:space="preserve">Agi</t>
  </si>
  <si>
    <t xml:space="preserve">Elfe</t>
  </si>
  <si>
    <t xml:space="preserve">F</t>
  </si>
  <si>
    <t xml:space="preserve">E</t>
  </si>
  <si>
    <t xml:space="preserve">M</t>
  </si>
  <si>
    <t xml:space="preserve">FM</t>
  </si>
  <si>
    <t xml:space="preserve">RM</t>
  </si>
  <si>
    <t xml:space="preserve">R</t>
  </si>
  <si>
    <t xml:space="preserve">PV</t>
  </si>
  <si>
    <t xml:space="preserve">PM</t>
  </si>
  <si>
    <t xml:space="preserve">PI à redistribuer</t>
  </si>
  <si>
    <t xml:space="preserve">PI Total dépensés</t>
  </si>
  <si>
    <t xml:space="preserve">PI Restant</t>
  </si>
  <si>
    <t xml:space="preserve">Choix de Race</t>
  </si>
  <si>
    <t xml:space="preserve">Carac</t>
  </si>
  <si>
    <t xml:space="preserve">B</t>
  </si>
  <si>
    <t xml:space="preserve">M1</t>
  </si>
  <si>
    <t xml:space="preserve">M2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</si>
</sst>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</font>
    <font>
      <i val="true"/>
      <sz val="18"/>
      <color rgb="FFFFFFFF"/>
      <name val="Monotype Corsiva"/>
      <family val="4"/>
    </font>
    <font>
      <i val="true"/>
      <sz val="18"/>
      <name val="Monotype Corsiva"/>
      <family val="4"/>
    </font>
    <font>
      <sz val="18"/>
      <color rgb="FF800080"/>
      <name val="Arial"/>
      <family val="2"/>
    </font>
    <font>
      <sz val="12"/>
      <name val="Arial"/>
      <family val="2"/>
    </font>
    <font>
      <sz val="12"/>
      <color rgb="FFEA7500"/>
      <name val="Arial"/>
      <family val="2"/>
    </font>
    <font>
      <sz val="12"/>
      <color rgb="FFFFFFFF"/>
      <name val="Arial"/>
      <family val="2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color rgb="FFEA7500"/>
      <name val="Times New Roman"/>
      <family val="1"/>
    </font>
    <font>
      <sz val="12"/>
      <name val="Times New Roman"/>
      <family val="1"/>
    </font>
    <font>
      <i val="true"/>
      <sz val="10"/>
      <name val="Arial"/>
      <family val="2"/>
    </font>
    <font>
      <b val="true"/>
      <sz val="1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1E6A39"/>
        <bgColor rgb="FF168253"/>
      </patternFill>
    </fill>
    <fill>
      <patternFill patternType="solid">
        <fgColor rgb="FFFFD428"/>
        <bgColor rgb="FFFFFF00"/>
      </patternFill>
    </fill>
    <fill>
      <patternFill patternType="solid">
        <fgColor rgb="FFFF0000"/>
        <bgColor rgb="FFCC0000"/>
      </patternFill>
    </fill>
    <fill>
      <patternFill patternType="solid">
        <fgColor rgb="FF8D281E"/>
        <bgColor rgb="FF993366"/>
      </patternFill>
    </fill>
    <fill>
      <patternFill patternType="solid">
        <fgColor rgb="FF224B12"/>
        <bgColor rgb="FF333333"/>
      </patternFill>
    </fill>
    <fill>
      <patternFill patternType="solid">
        <fgColor rgb="FF00A933"/>
        <bgColor rgb="FF168253"/>
      </patternFill>
    </fill>
    <fill>
      <patternFill patternType="solid">
        <fgColor rgb="FFDDDDDD"/>
        <bgColor rgb="FFEEEEEE"/>
      </patternFill>
    </fill>
    <fill>
      <patternFill patternType="solid">
        <fgColor rgb="FFB2B2B2"/>
        <bgColor rgb="FFB7B3CA"/>
      </patternFill>
    </fill>
    <fill>
      <patternFill patternType="solid">
        <fgColor rgb="FF729FCF"/>
        <bgColor rgb="FF808080"/>
      </patternFill>
    </fill>
    <fill>
      <patternFill patternType="solid">
        <fgColor rgb="FFB7B3CA"/>
        <bgColor rgb="FFB2B2B2"/>
      </patternFill>
    </fill>
    <fill>
      <patternFill patternType="solid">
        <fgColor rgb="FFFF972F"/>
        <bgColor rgb="FFFF8080"/>
      </patternFill>
    </fill>
    <fill>
      <patternFill patternType="solid">
        <fgColor rgb="FF168253"/>
        <bgColor rgb="FF1E6A39"/>
      </patternFill>
    </fill>
    <fill>
      <patternFill patternType="solid">
        <fgColor rgb="FFEEEEEE"/>
        <bgColor rgb="FFFFFFFF"/>
      </patternFill>
    </fill>
    <fill>
      <patternFill patternType="solid">
        <fgColor rgb="FFFFFFD7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false" applyProtection="false"/>
    <xf numFmtId="164" fontId="4" fillId="3" borderId="0" applyFont="true" applyBorder="true" applyAlignment="false" applyProtection="false"/>
    <xf numFmtId="164" fontId="0" fillId="0" borderId="0" applyFont="false" applyBorder="true" applyAlignment="false" applyProtection="false"/>
    <xf numFmtId="164" fontId="0" fillId="0" borderId="0" applyFont="false" applyBorder="true" applyAlignment="false" applyProtection="false"/>
    <xf numFmtId="164" fontId="5" fillId="4" borderId="0" applyFont="true" applyBorder="true" applyAlignment="false" applyProtection="false"/>
    <xf numFmtId="164" fontId="5" fillId="5" borderId="0" applyFont="true" applyBorder="true" applyAlignment="false" applyProtection="false"/>
    <xf numFmtId="164" fontId="6" fillId="3" borderId="0" applyFont="true" applyBorder="true" applyAlignment="false" applyProtection="false"/>
    <xf numFmtId="164" fontId="5" fillId="6" borderId="0" applyFont="true" applyBorder="true" applyAlignment="false" applyProtection="false"/>
    <xf numFmtId="164" fontId="6" fillId="7" borderId="0" applyFont="true" applyBorder="tru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ans nom1" xfId="20"/>
    <cellStyle name="Sans nom2" xfId="21"/>
    <cellStyle name="Sans nom3" xfId="22"/>
    <cellStyle name="Sans nom4" xfId="23"/>
    <cellStyle name="nain" xfId="24"/>
    <cellStyle name="geant" xfId="25"/>
    <cellStyle name="olympien" xfId="26"/>
    <cellStyle name="hs" xfId="27"/>
    <cellStyle name="elfe" xfId="28"/>
  </cellStyles>
  <dxfs count="8">
    <dxf>
      <font>
        <name val="Monotype Corsiva"/>
        <family val="4"/>
        <i val="1"/>
        <color rgb="FFFFFFFF"/>
        <sz val="18"/>
      </font>
      <fill>
        <patternFill>
          <bgColor rgb="FFFF0000"/>
        </patternFill>
      </fill>
      <border diagonalUp="false" diagonalDown="false">
        <left/>
        <right/>
        <top/>
        <bottom/>
        <diagonal/>
      </border>
    </dxf>
    <dxf>
      <font>
        <name val="Monotype Corsiva"/>
        <family val="4"/>
        <i val="1"/>
        <color rgb="FFFFFFFF"/>
        <sz val="18"/>
      </font>
      <fill>
        <patternFill>
          <bgColor rgb="FF8D281E"/>
        </patternFill>
      </fill>
    </dxf>
    <dxf>
      <font>
        <name val="Monotype Corsiva"/>
        <family val="4"/>
        <i val="1"/>
        <sz val="18"/>
      </font>
      <fill>
        <patternFill>
          <bgColor rgb="FFFFD428"/>
        </patternFill>
      </fill>
    </dxf>
    <dxf>
      <font>
        <name val="Monotype Corsiva"/>
        <family val="4"/>
        <i val="1"/>
        <color rgb="FFFFFFFF"/>
        <sz val="18"/>
      </font>
      <fill>
        <patternFill>
          <bgColor rgb="FF224B12"/>
        </patternFill>
      </fill>
    </dxf>
    <dxf>
      <font>
        <name val="Monotype Corsiva"/>
        <family val="4"/>
        <i val="1"/>
        <sz val="18"/>
      </font>
      <fill>
        <patternFill>
          <bgColor rgb="FF00A933"/>
        </patternFill>
      </fill>
    </dxf>
    <dxf>
      <font>
        <color rgb="FF996600"/>
      </font>
      <fill>
        <patternFill>
          <bgColor rgb="FFFFFFCC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CC0000"/>
      </font>
      <fill>
        <patternFill>
          <bgColor rgb="FFFFCC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168253"/>
      <rgbColor rgb="FFB7B3CA"/>
      <rgbColor rgb="FF808080"/>
      <rgbColor rgb="FF729FCF"/>
      <rgbColor rgb="FF993366"/>
      <rgbColor rgb="FFFFFFCC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1E6A39"/>
      <rgbColor rgb="FF0000FF"/>
      <rgbColor rgb="FF00CCFF"/>
      <rgbColor rgb="FFCCFFFF"/>
      <rgbColor rgb="FFCCFFCC"/>
      <rgbColor rgb="FFFFFFD7"/>
      <rgbColor rgb="FF99CCFF"/>
      <rgbColor rgb="FFFF99CC"/>
      <rgbColor rgb="FFCC99FF"/>
      <rgbColor rgb="FFFFCCCC"/>
      <rgbColor rgb="FF3366FF"/>
      <rgbColor rgb="FF33CCCC"/>
      <rgbColor rgb="FF99CC00"/>
      <rgbColor rgb="FFFFD428"/>
      <rgbColor rgb="FFFF972F"/>
      <rgbColor rgb="FFEA7500"/>
      <rgbColor rgb="FF666699"/>
      <rgbColor rgb="FFB2B2B2"/>
      <rgbColor rgb="FF003366"/>
      <rgbColor rgb="FF00A933"/>
      <rgbColor rgb="FF003300"/>
      <rgbColor rgb="FF224B12"/>
      <rgbColor rgb="FF8D2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6.59"/>
    <col collapsed="false" customWidth="true" hidden="false" outlineLevel="0" max="2" min="2" style="0" width="21.32"/>
    <col collapsed="false" customWidth="true" hidden="false" outlineLevel="0" max="4" min="4" style="0" width="18.58"/>
    <col collapsed="false" customWidth="true" hidden="false" outlineLevel="0" max="5" min="5" style="0" width="25.25"/>
    <col collapsed="false" customWidth="false" hidden="true" outlineLevel="0" max="7" min="7" style="0" width="11.53"/>
    <col collapsed="false" customWidth="true" hidden="false" outlineLevel="0" max="8" min="8" style="0" width="16.96"/>
    <col collapsed="false" customWidth="false" hidden="false" outlineLevel="0" max="23" min="23" style="1" width="11.53"/>
  </cols>
  <sheetData>
    <row r="1" customFormat="false" ht="14.15" hidden="false" customHeight="true" outlineLevel="0" collapsed="false">
      <c r="A1" s="2" t="s">
        <v>0</v>
      </c>
      <c r="B1" s="2"/>
      <c r="C1" s="2"/>
      <c r="D1" s="2"/>
      <c r="E1" s="2"/>
      <c r="H1" s="2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14.15" hidden="false" customHeight="true" outlineLevel="0" collapsed="false">
      <c r="A2" s="2"/>
      <c r="B2" s="2"/>
      <c r="C2" s="2"/>
      <c r="D2" s="2"/>
      <c r="E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="5" customFormat="true" ht="17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1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</row>
    <row r="4" customFormat="false" ht="22.7" hidden="false" customHeight="true" outlineLevel="0" collapsed="false">
      <c r="A4" s="7" t="s">
        <v>7</v>
      </c>
      <c r="B4" s="8" t="n">
        <f aca="false">IFERROR(VLOOKUP($B$21,$H$5:$V$22,8,0),"")</f>
        <v>2</v>
      </c>
      <c r="C4" s="9"/>
      <c r="D4" s="10" t="n">
        <f aca="false">SUM(B4,C4)</f>
        <v>2</v>
      </c>
      <c r="E4" s="11" t="n">
        <f aca="false">IF(C4=0,0, IF(C4=1,VLOOKUP(A4,Coûts!A$2:D$15,2,0), IF(C4=2,VLOOKUP(A4,Coûts!A$2:D$15,2,0)+VLOOKUP(A4,Coûts!A$2:D$15,2,0)+VLOOKUP(A4,Coûts!A$2:D$15,3,0), IF(C4=3,VLOOKUP(A4,Coûts!A$2:D$15,2,0)+VLOOKUP(A4,Coûts!A$2:D$15,2,0)+VLOOKUP(A4,Coûts!A$2:D$15,3,0)+VLOOKUP(A4,Coûts!A$2:D$15,2,0)+2*VLOOKUP(A4,Coûts!A$2:D$15,3,0), (VLOOKUP(A4,Coûts!A$2:D$15,2,0)+VLOOKUP(A4,Coûts!A$2:D$15,2,0)+VLOOKUP(A4,Coûts!A$2:D$15,3,0)+VLOOKUP(A4,Coûts!A$2:D$15,2,0)+2*VLOOKUP(A4,Coûts!A$2:D$15,3,0)+((C4-3)*(VLOOKUP(A4,Coûts!A$2:D$15,2,0)+2*VLOOKUP(A4,Coûts!A$2:D$15,3,0))+VLOOKUP(A4,Coûts!A$2:D$15,4,0)*((C4-3)*(C4-2)/2)))))))</f>
        <v>0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3"/>
    </row>
    <row r="5" customFormat="false" ht="22.7" hidden="false" customHeight="true" outlineLevel="0" collapsed="false">
      <c r="A5" s="7" t="s">
        <v>23</v>
      </c>
      <c r="B5" s="8" t="n">
        <f aca="false">IFERROR(VLOOKUP($B$21,$H$5:$V$22,9,0),"")</f>
        <v>5</v>
      </c>
      <c r="C5" s="9"/>
      <c r="D5" s="10" t="n">
        <f aca="false">SUM(B5,C5)</f>
        <v>5</v>
      </c>
      <c r="E5" s="11" t="n">
        <f aca="false">IF(C5=0,0, IF(C5=1,VLOOKUP(A5,Coûts!A$2:D$15,2,0), IF(C5=2,VLOOKUP(A5,Coûts!A$2:D$15,2,0)+VLOOKUP(A5,Coûts!A$2:D$15,2,0)+VLOOKUP(A5,Coûts!A$2:D$15,3,0), IF(C5=3,VLOOKUP(A5,Coûts!A$2:D$15,2,0)+VLOOKUP(A5,Coûts!A$2:D$15,2,0)+VLOOKUP(A5,Coûts!A$2:D$15,3,0)+VLOOKUP(A5,Coûts!A$2:D$15,2,0)+2*VLOOKUP(A5,Coûts!A$2:D$15,3,0), (VLOOKUP(A5,Coûts!A$2:D$15,2,0)+VLOOKUP(A5,Coûts!A$2:D$15,2,0)+VLOOKUP(A5,Coûts!A$2:D$15,3,0)+VLOOKUP(A5,Coûts!A$2:D$15,2,0)+2*VLOOKUP(A5,Coûts!A$2:D$15,3,0)+((C5-3)*(VLOOKUP(A5,Coûts!A$2:D$15,2,0)+2*VLOOKUP(A5,Coûts!A$2:D$15,3,0))+VLOOKUP(A5,Coûts!A$2:D$15,4,0)*((C5-3)*(C5-2)/2)))))))</f>
        <v>0</v>
      </c>
      <c r="H5" s="12" t="s">
        <v>24</v>
      </c>
      <c r="I5" s="14" t="n">
        <v>11</v>
      </c>
      <c r="J5" s="14" t="n">
        <v>8</v>
      </c>
      <c r="K5" s="14" t="n">
        <v>11</v>
      </c>
      <c r="L5" s="14" t="n">
        <v>6</v>
      </c>
      <c r="M5" s="14" t="n">
        <v>6</v>
      </c>
      <c r="N5" s="14" t="n">
        <v>4</v>
      </c>
      <c r="O5" s="14" t="n">
        <v>2</v>
      </c>
      <c r="P5" s="14" t="n">
        <v>4</v>
      </c>
      <c r="Q5" s="14" t="n">
        <v>50</v>
      </c>
      <c r="R5" s="14" t="n">
        <v>15</v>
      </c>
      <c r="S5" s="14" t="n">
        <v>5</v>
      </c>
      <c r="T5" s="14" t="n">
        <v>4</v>
      </c>
      <c r="U5" s="14" t="n">
        <v>10</v>
      </c>
      <c r="V5" s="14" t="n">
        <v>3</v>
      </c>
      <c r="W5" s="13"/>
    </row>
    <row r="6" customFormat="false" ht="22.7" hidden="false" customHeight="true" outlineLevel="0" collapsed="false">
      <c r="A6" s="7" t="s">
        <v>25</v>
      </c>
      <c r="B6" s="8" t="n">
        <f aca="false">IFERROR(VLOOKUP($B$21,$H$5:$V$22,7,0),"")</f>
        <v>4</v>
      </c>
      <c r="C6" s="9"/>
      <c r="D6" s="10" t="n">
        <f aca="false">SUM(B6,C6)</f>
        <v>4</v>
      </c>
      <c r="E6" s="11" t="n">
        <f aca="false">IF(C6=0,0, IF(C6=1,VLOOKUP(A6,Coûts!A$2:D$15,2,0), IF(C6=2,VLOOKUP(A6,Coûts!A$2:D$15,2,0)+VLOOKUP(A6,Coûts!A$2:D$15,2,0)+VLOOKUP(A6,Coûts!A$2:D$15,3,0), IF(C6=3,VLOOKUP(A6,Coûts!A$2:D$15,2,0)+VLOOKUP(A6,Coûts!A$2:D$15,2,0)+VLOOKUP(A6,Coûts!A$2:D$15,3,0)+VLOOKUP(A6,Coûts!A$2:D$15,2,0)+2*VLOOKUP(A6,Coûts!A$2:D$15,3,0), (VLOOKUP(A6,Coûts!A$2:D$15,2,0)+VLOOKUP(A6,Coûts!A$2:D$15,2,0)+VLOOKUP(A6,Coûts!A$2:D$15,3,0)+VLOOKUP(A6,Coûts!A$2:D$15,2,0)+2*VLOOKUP(A6,Coûts!A$2:D$15,3,0)+((C6-3)*(VLOOKUP(A6,Coûts!A$2:D$15,2,0)+2*VLOOKUP(A6,Coûts!A$2:D$15,3,0))+VLOOKUP(A6,Coûts!A$2:D$15,4,0)*((C6-3)*(C6-2)/2)))))))</f>
        <v>0</v>
      </c>
      <c r="H6" s="12" t="s">
        <v>26</v>
      </c>
      <c r="I6" s="14" t="n">
        <v>9</v>
      </c>
      <c r="J6" s="14" t="n">
        <v>10</v>
      </c>
      <c r="K6" s="14" t="n">
        <v>12</v>
      </c>
      <c r="L6" s="14" t="n">
        <v>4</v>
      </c>
      <c r="M6" s="14" t="n">
        <v>7</v>
      </c>
      <c r="N6" s="14" t="n">
        <v>4</v>
      </c>
      <c r="O6" s="14" t="n">
        <v>2</v>
      </c>
      <c r="P6" s="14" t="n">
        <v>5</v>
      </c>
      <c r="Q6" s="14" t="n">
        <v>65</v>
      </c>
      <c r="R6" s="14" t="n">
        <v>20</v>
      </c>
      <c r="S6" s="14" t="n">
        <v>5</v>
      </c>
      <c r="T6" s="14" t="n">
        <v>5</v>
      </c>
      <c r="U6" s="14" t="n">
        <v>6</v>
      </c>
      <c r="V6" s="14" t="n">
        <v>5</v>
      </c>
      <c r="W6" s="13"/>
    </row>
    <row r="7" customFormat="false" ht="22.7" hidden="false" customHeight="true" outlineLevel="0" collapsed="false">
      <c r="A7" s="7" t="s">
        <v>27</v>
      </c>
      <c r="B7" s="8" t="n">
        <f aca="false">IFERROR(VLOOKUP($B$21,$H$5:$V$22,2,0),"")</f>
        <v>10</v>
      </c>
      <c r="C7" s="9"/>
      <c r="D7" s="10" t="n">
        <f aca="false">SUM(B7,C7)</f>
        <v>10</v>
      </c>
      <c r="E7" s="11" t="n">
        <f aca="false">IF(C7=0,0, IF(C7=1,VLOOKUP(A7,Coûts!A$2:D$15,2,0), IF(C7=2,VLOOKUP(A7,Coûts!A$2:D$15,2,0)+VLOOKUP(A7,Coûts!A$2:D$15,2,0)+VLOOKUP(A7,Coûts!A$2:D$15,3,0), IF(C7=3,VLOOKUP(A7,Coûts!A$2:D$15,2,0)+VLOOKUP(A7,Coûts!A$2:D$15,2,0)+VLOOKUP(A7,Coûts!A$2:D$15,3,0)+VLOOKUP(A7,Coûts!A$2:D$15,2,0)+2*VLOOKUP(A7,Coûts!A$2:D$15,3,0), (VLOOKUP(A7,Coûts!A$2:D$15,2,0)+VLOOKUP(A7,Coûts!A$2:D$15,2,0)+VLOOKUP(A7,Coûts!A$2:D$15,3,0)+VLOOKUP(A7,Coûts!A$2:D$15,2,0)+2*VLOOKUP(A7,Coûts!A$2:D$15,3,0)+((C7-3)*(VLOOKUP(A7,Coûts!A$2:D$15,2,0)+2*VLOOKUP(A7,Coûts!A$2:D$15,3,0))+VLOOKUP(A7,Coûts!A$2:D$15,4,0)*((C7-3)*(C7-2)/2)))))))</f>
        <v>0</v>
      </c>
      <c r="H7" s="12" t="s">
        <v>28</v>
      </c>
      <c r="I7" s="14" t="n">
        <v>10</v>
      </c>
      <c r="J7" s="14" t="n">
        <v>9</v>
      </c>
      <c r="K7" s="14" t="n">
        <v>10</v>
      </c>
      <c r="L7" s="14" t="n">
        <v>5</v>
      </c>
      <c r="M7" s="14" t="n">
        <v>8</v>
      </c>
      <c r="N7" s="14" t="n">
        <v>4</v>
      </c>
      <c r="O7" s="14" t="n">
        <v>2</v>
      </c>
      <c r="P7" s="14" t="n">
        <v>5</v>
      </c>
      <c r="Q7" s="14" t="n">
        <v>60</v>
      </c>
      <c r="R7" s="14" t="n">
        <v>30</v>
      </c>
      <c r="S7" s="14" t="n">
        <v>5</v>
      </c>
      <c r="T7" s="14" t="n">
        <v>6</v>
      </c>
      <c r="U7" s="14" t="n">
        <v>7</v>
      </c>
      <c r="V7" s="14" t="n">
        <v>5</v>
      </c>
      <c r="W7" s="13"/>
    </row>
    <row r="8" customFormat="false" ht="22.7" hidden="false" customHeight="true" outlineLevel="0" collapsed="false">
      <c r="A8" s="7" t="s">
        <v>29</v>
      </c>
      <c r="B8" s="8" t="n">
        <f aca="false">IFERROR(VLOOKUP($B$21,$H$5:$V$22,3,0),"")</f>
        <v>9</v>
      </c>
      <c r="C8" s="9"/>
      <c r="D8" s="10" t="n">
        <f aca="false">SUM(B8,C8)</f>
        <v>9</v>
      </c>
      <c r="E8" s="11" t="n">
        <f aca="false">IF(C8=0,0, IF(C8=1,VLOOKUP(A8,Coûts!A$2:D$15,2,0), IF(C8=2,VLOOKUP(A8,Coûts!A$2:D$15,2,0)+VLOOKUP(A8,Coûts!A$2:D$15,2,0)+VLOOKUP(A8,Coûts!A$2:D$15,3,0), IF(C8=3,VLOOKUP(A8,Coûts!A$2:D$15,2,0)+VLOOKUP(A8,Coûts!A$2:D$15,2,0)+VLOOKUP(A8,Coûts!A$2:D$15,3,0)+VLOOKUP(A8,Coûts!A$2:D$15,2,0)+2*VLOOKUP(A8,Coûts!A$2:D$15,3,0), (VLOOKUP(A8,Coûts!A$2:D$15,2,0)+VLOOKUP(A8,Coûts!A$2:D$15,2,0)+VLOOKUP(A8,Coûts!A$2:D$15,3,0)+VLOOKUP(A8,Coûts!A$2:D$15,2,0)+2*VLOOKUP(A8,Coûts!A$2:D$15,3,0)+((C8-3)*(VLOOKUP(A8,Coûts!A$2:D$15,2,0)+2*VLOOKUP(A8,Coûts!A$2:D$15,3,0))+VLOOKUP(A8,Coûts!A$2:D$15,4,0)*((C8-3)*(C8-2)/2)))))))</f>
        <v>0</v>
      </c>
      <c r="H8" s="12" t="s">
        <v>30</v>
      </c>
      <c r="I8" s="14" t="n">
        <v>8</v>
      </c>
      <c r="J8" s="14" t="n">
        <v>9</v>
      </c>
      <c r="K8" s="14" t="n">
        <v>7</v>
      </c>
      <c r="L8" s="14" t="n">
        <v>3</v>
      </c>
      <c r="M8" s="14" t="n">
        <v>11</v>
      </c>
      <c r="N8" s="14" t="n">
        <v>5</v>
      </c>
      <c r="O8" s="14" t="n">
        <v>2</v>
      </c>
      <c r="P8" s="14" t="n">
        <v>6</v>
      </c>
      <c r="Q8" s="14" t="n">
        <v>45</v>
      </c>
      <c r="R8" s="14" t="n">
        <v>40</v>
      </c>
      <c r="S8" s="14" t="n">
        <v>3</v>
      </c>
      <c r="T8" s="14" t="n">
        <v>7</v>
      </c>
      <c r="U8" s="14" t="n">
        <v>9</v>
      </c>
      <c r="V8" s="14" t="n">
        <v>5</v>
      </c>
      <c r="W8" s="13"/>
    </row>
    <row r="9" customFormat="false" ht="22.7" hidden="false" customHeight="true" outlineLevel="0" collapsed="false">
      <c r="A9" s="7" t="s">
        <v>31</v>
      </c>
      <c r="B9" s="8" t="n">
        <f aca="false">IFERROR(VLOOKUP($B$21,$H$5:$V$22,6,0),"")</f>
        <v>8</v>
      </c>
      <c r="C9" s="9"/>
      <c r="D9" s="10" t="n">
        <f aca="false">SUM(B9,C9)</f>
        <v>8</v>
      </c>
      <c r="E9" s="11" t="n">
        <f aca="false">IF(C9=0,0, IF(C9=1,VLOOKUP(A9,Coûts!A$2:D$15,2,0), IF(C9=2,VLOOKUP(A9,Coûts!A$2:D$15,2,0)+VLOOKUP(A9,Coûts!A$2:D$15,2,0)+VLOOKUP(A9,Coûts!A$2:D$15,3,0), IF(C9=3,VLOOKUP(A9,Coûts!A$2:D$15,2,0)+VLOOKUP(A9,Coûts!A$2:D$15,2,0)+VLOOKUP(A9,Coûts!A$2:D$15,3,0)+VLOOKUP(A9,Coûts!A$2:D$15,2,0)+2*VLOOKUP(A9,Coûts!A$2:D$15,3,0), (VLOOKUP(A9,Coûts!A$2:D$15,2,0)+VLOOKUP(A9,Coûts!A$2:D$15,2,0)+VLOOKUP(A9,Coûts!A$2:D$15,3,0)+VLOOKUP(A9,Coûts!A$2:D$15,2,0)+2*VLOOKUP(A9,Coûts!A$2:D$15,3,0)+((C9-3)*(VLOOKUP(A9,Coûts!A$2:D$15,2,0)+2*VLOOKUP(A9,Coûts!A$2:D$15,3,0))+VLOOKUP(A9,Coûts!A$2:D$15,4,0)*((C9-3)*(C9-2)/2)))))))</f>
        <v>0</v>
      </c>
      <c r="H9" s="12" t="s">
        <v>32</v>
      </c>
      <c r="I9" s="14" t="n">
        <v>9</v>
      </c>
      <c r="J9" s="14" t="n">
        <v>10</v>
      </c>
      <c r="K9" s="14" t="n">
        <v>9</v>
      </c>
      <c r="L9" s="14" t="n">
        <v>4</v>
      </c>
      <c r="M9" s="14" t="n">
        <v>9</v>
      </c>
      <c r="N9" s="14" t="n">
        <v>5</v>
      </c>
      <c r="O9" s="14" t="n">
        <v>2</v>
      </c>
      <c r="P9" s="14" t="n">
        <v>5</v>
      </c>
      <c r="Q9" s="14" t="n">
        <v>55</v>
      </c>
      <c r="R9" s="14" t="n">
        <v>30</v>
      </c>
      <c r="S9" s="14" t="n">
        <v>4</v>
      </c>
      <c r="T9" s="14" t="n">
        <v>6</v>
      </c>
      <c r="U9" s="14" t="n">
        <v>8</v>
      </c>
      <c r="V9" s="14" t="n">
        <v>6</v>
      </c>
      <c r="W9" s="13"/>
    </row>
    <row r="10" customFormat="false" ht="22.7" hidden="false" customHeight="true" outlineLevel="0" collapsed="false">
      <c r="A10" s="7" t="s">
        <v>33</v>
      </c>
      <c r="B10" s="8" t="n">
        <f aca="false">IFERROR(VLOOKUP($B$21,$H$5:$V$22,4,0),"")</f>
        <v>10</v>
      </c>
      <c r="C10" s="9"/>
      <c r="D10" s="10" t="n">
        <f aca="false">SUM(B10,C10)</f>
        <v>10</v>
      </c>
      <c r="E10" s="11" t="n">
        <f aca="false">IF(C10=0,0, IF(C10=1,VLOOKUP(A10,Coûts!A2:D15,2,0), IF(C10=2,VLOOKUP(A10,Coûts!A2:D15,2,0)+VLOOKUP(A10,Coûts!A2:D15,2,0)+VLOOKUP(A10,Coûts!A2:D15,3,0), IF(C10=3,VLOOKUP(A10,Coûts!A2:D15,2,0)+VLOOKUP(A10,Coûts!A2:D15,2,0)+VLOOKUP(A10,Coûts!A2:D15,3,0)+VLOOKUP(A10,Coûts!A2:D15,2,0)+2*VLOOKUP(A10,Coûts!A2:D15,3,0), (VLOOKUP(A10,Coûts!A2:D15,2,0)+VLOOKUP(A10,Coûts!A2:D15,2,0)+VLOOKUP(A10,Coûts!A2:D15,3,0)+VLOOKUP(A10,Coûts!A2:D15,2,0)+2*VLOOKUP(A10,Coûts!A2:D15,3,0)+((C10-3)*(VLOOKUP(A10,Coûts!A2:D15,2,0)+2*VLOOKUP(A10,Coûts!A2:D15,3,0))+VLOOKUP(A10,Coûts!A2:D15,4,0)*((C10-3)*(C10-2)/2)))))))</f>
        <v>0</v>
      </c>
      <c r="H10" s="15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3"/>
    </row>
    <row r="11" customFormat="false" ht="22.7" hidden="false" customHeight="true" outlineLevel="0" collapsed="false">
      <c r="A11" s="7" t="s">
        <v>34</v>
      </c>
      <c r="B11" s="8" t="n">
        <f aca="false">IFERROR(VLOOKUP($B$21,$H$5:$V$22,5,0),"")</f>
        <v>5</v>
      </c>
      <c r="C11" s="9"/>
      <c r="D11" s="10" t="n">
        <f aca="false">SUM(B11,C11)</f>
        <v>5</v>
      </c>
      <c r="E11" s="11" t="n">
        <f aca="false">IF(C11=0,0, IF(C11=1,VLOOKUP(A11,Coûts!A3:D16,2,0), IF(C11=2,VLOOKUP(A11,Coûts!A3:D16,2,0)+VLOOKUP(A11,Coûts!A3:D16,2,0)+VLOOKUP(A11,Coûts!A3:D16,3,0), IF(C11=3,VLOOKUP(A11,Coûts!A3:D16,2,0)+VLOOKUP(A11,Coûts!A3:D16,2,0)+VLOOKUP(A11,Coûts!A3:D16,3,0)+VLOOKUP(A11,Coûts!A3:D16,2,0)+2*VLOOKUP(A11,Coûts!A3:D16,3,0), (VLOOKUP(A11,Coûts!A3:D16,2,0)+VLOOKUP(A11,Coûts!A3:D16,2,0)+VLOOKUP(A11,Coûts!A3:D16,3,0)+VLOOKUP(A11,Coûts!A3:D16,2,0)+2*VLOOKUP(A11,Coûts!A3:D16,3,0)+((C11-3)*(VLOOKUP(A11,Coûts!A3:D16,2,0)+2*VLOOKUP(A11,Coûts!A3:D16,3,0))+VLOOKUP(A11,Coûts!A3:D16,4,0)*((C11-3)*(C11-2)/2)))))))</f>
        <v>0</v>
      </c>
      <c r="H11" s="15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3"/>
    </row>
    <row r="12" customFormat="false" ht="22.7" hidden="false" customHeight="true" outlineLevel="0" collapsed="false">
      <c r="A12" s="7" t="s">
        <v>35</v>
      </c>
      <c r="B12" s="8" t="n">
        <f aca="false">IFERROR(VLOOKUP($B$21,$H$5:$V$22,15,0),"")</f>
        <v>5</v>
      </c>
      <c r="C12" s="9"/>
      <c r="D12" s="10" t="n">
        <f aca="false">SUM(B12,C12)</f>
        <v>5</v>
      </c>
      <c r="E12" s="11" t="n">
        <f aca="false">IF(C12=0,0, IF(C12=1,VLOOKUP(A12,Coûts!A4:D17,2,0), IF(C12=2,VLOOKUP(A12,Coûts!A4:D17,2,0)+VLOOKUP(A12,Coûts!A4:D17,2,0)+VLOOKUP(A12,Coûts!A4:D17,3,0), IF(C12=3,VLOOKUP(A12,Coûts!A4:D17,2,0)+VLOOKUP(A12,Coûts!A4:D17,2,0)+VLOOKUP(A12,Coûts!A4:D17,3,0)+VLOOKUP(A12,Coûts!A4:D17,2,0)+2*VLOOKUP(A12,Coûts!A4:D17,3,0), (VLOOKUP(A12,Coûts!A4:D17,2,0)+VLOOKUP(A12,Coûts!A4:D17,2,0)+VLOOKUP(A12,Coûts!A4:D17,3,0)+VLOOKUP(A12,Coûts!A4:D17,2,0)+2*VLOOKUP(A12,Coûts!A4:D17,3,0)+((C12-3)*(VLOOKUP(A12,Coûts!A4:D17,2,0)+2*VLOOKUP(A12,Coûts!A4:D17,3,0))+VLOOKUP(A12,Coûts!A4:D17,4,0)*((C12-3)*(C12-2)/2)))))))</f>
        <v>0</v>
      </c>
      <c r="H12" s="15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3"/>
    </row>
    <row r="13" customFormat="false" ht="22.7" hidden="false" customHeight="true" outlineLevel="0" collapsed="false">
      <c r="A13" s="7" t="s">
        <v>36</v>
      </c>
      <c r="B13" s="8" t="n">
        <f aca="false">IFERROR(VLOOKUP($B$21,$H$5:$V$22,14,0),"")</f>
        <v>7</v>
      </c>
      <c r="C13" s="9"/>
      <c r="D13" s="10" t="n">
        <f aca="false">SUM(B13,C13)</f>
        <v>7</v>
      </c>
      <c r="E13" s="11" t="n">
        <f aca="false">IF(C13=0,0, IF(C13=1,VLOOKUP(A13,Coûts!A2:D15,2,0), IF(C13=2,VLOOKUP(A13,Coûts!A2:D15,2,0)+VLOOKUP(A13,Coûts!A2:D15,2,0)+VLOOKUP(A13,Coûts!A2:D15,3,0), IF(C13=3,VLOOKUP(A13,Coûts!A2:D15,2,0)+VLOOKUP(A13,Coûts!A2:D15,2,0)+VLOOKUP(A13,Coûts!A2:D15,3,0)+VLOOKUP(A13,Coûts!A2:D15,2,0)+2*VLOOKUP(A13,Coûts!A2:D15,3,0), (VLOOKUP(A13,Coûts!A2:D15,2,0)+VLOOKUP(A13,Coûts!A2:D15,2,0)+VLOOKUP(A13,Coûts!A2:D15,3,0)+VLOOKUP(A13,Coûts!A2:D15,2,0)+2*VLOOKUP(A13,Coûts!A2:D15,3,0)+((C13-3)*(VLOOKUP(A13,Coûts!A2:D15,2,0)+2*VLOOKUP(A13,Coûts!A2:D15,3,0))+VLOOKUP(A13,Coûts!A2:D15,4,0)*((C13-3)*(C13-2)/2)))))))</f>
        <v>0</v>
      </c>
      <c r="H13" s="15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3"/>
    </row>
    <row r="14" customFormat="false" ht="22.7" hidden="false" customHeight="true" outlineLevel="0" collapsed="false">
      <c r="A14" s="7" t="s">
        <v>37</v>
      </c>
      <c r="B14" s="8" t="n">
        <f aca="false">IFERROR(VLOOKUP($B$21,$H$5:$V$22,13,0),"")</f>
        <v>6</v>
      </c>
      <c r="C14" s="9"/>
      <c r="D14" s="10" t="n">
        <f aca="false">SUM(B14,C14)</f>
        <v>6</v>
      </c>
      <c r="E14" s="11" t="n">
        <f aca="false">IF(C14=0,0, IF(C14=1,VLOOKUP(A14,Coûts!A3:D16,2,0), IF(C14=2,VLOOKUP(A14,Coûts!A3:D16,2,0)+VLOOKUP(A14,Coûts!A3:D16,2,0)+VLOOKUP(A14,Coûts!A3:D16,3,0), IF(C14=3,VLOOKUP(A14,Coûts!A3:D16,2,0)+VLOOKUP(A14,Coûts!A3:D16,2,0)+VLOOKUP(A14,Coûts!A3:D16,3,0)+VLOOKUP(A14,Coûts!A3:D16,2,0)+2*VLOOKUP(A14,Coûts!A3:D16,3,0), (VLOOKUP(A14,Coûts!A3:D16,2,0)+VLOOKUP(A14,Coûts!A3:D16,2,0)+VLOOKUP(A14,Coûts!A3:D16,3,0)+VLOOKUP(A14,Coûts!A3:D16,2,0)+2*VLOOKUP(A14,Coûts!A3:D16,3,0)+((C14-3)*(VLOOKUP(A14,Coûts!A3:D16,2,0)+2*VLOOKUP(A14,Coûts!A3:D16,3,0))+VLOOKUP(A14,Coûts!A3:D16,4,0)*((C14-3)*(C14-2)/2)))))))</f>
        <v>0</v>
      </c>
      <c r="H14" s="15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3"/>
    </row>
    <row r="15" customFormat="false" ht="22.7" hidden="false" customHeight="true" outlineLevel="0" collapsed="false">
      <c r="A15" s="7" t="s">
        <v>38</v>
      </c>
      <c r="B15" s="8" t="n">
        <f aca="false">IFERROR(VLOOKUP($B$21,$H$5:$V$22,12,0),"")</f>
        <v>5</v>
      </c>
      <c r="C15" s="9"/>
      <c r="D15" s="10" t="n">
        <f aca="false">SUM(B15,C15)</f>
        <v>5</v>
      </c>
      <c r="E15" s="11" t="n">
        <f aca="false">IF(C15=0,0, IF(C15=1,VLOOKUP(A15,Coûts!A4:D17,2,0), IF(C15=2,VLOOKUP(A15,Coûts!A4:D17,2,0)+VLOOKUP(A15,Coûts!A4:D17,2,0)+VLOOKUP(A15,Coûts!A4:D17,3,0), IF(C15=3,VLOOKUP(A15,Coûts!A4:D17,2,0)+VLOOKUP(A15,Coûts!A4:D17,2,0)+VLOOKUP(A15,Coûts!A4:D17,3,0)+VLOOKUP(A15,Coûts!A4:D17,2,0)+2*VLOOKUP(A15,Coûts!A4:D17,3,0), (VLOOKUP(A15,Coûts!A4:D17,2,0)+VLOOKUP(A15,Coûts!A4:D17,2,0)+VLOOKUP(A15,Coûts!A4:D17,3,0)+VLOOKUP(A15,Coûts!A4:D17,2,0)+2*VLOOKUP(A15,Coûts!A4:D17,3,0)+((C15-3)*(VLOOKUP(A15,Coûts!A4:D17,2,0)+2*VLOOKUP(A15,Coûts!A4:D17,3,0))+VLOOKUP(A15,Coûts!A4:D17,4,0)*((C15-3)*(C15-2)/2)))))))</f>
        <v>0</v>
      </c>
      <c r="H15" s="15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3"/>
    </row>
    <row r="16" customFormat="false" ht="22.7" hidden="false" customHeight="true" outlineLevel="0" collapsed="false">
      <c r="A16" s="7" t="s">
        <v>39</v>
      </c>
      <c r="B16" s="17" t="n">
        <f aca="false">IFERROR(VLOOKUP($B$21,$H$5:$V$22,10,0),"")</f>
        <v>60</v>
      </c>
      <c r="C16" s="9"/>
      <c r="D16" s="10" t="n">
        <f aca="false">SUM(B16,C16)</f>
        <v>60</v>
      </c>
      <c r="E16" s="11" t="n">
        <f aca="false">IF(C16=0,0, IF(C16=1,VLOOKUP(A16,Coûts!A2:D15,2,0), IF(C16=2,VLOOKUP(A16,Coûts!A2:D15,2,0)+VLOOKUP(A16,Coûts!A2:D15,2,0)+VLOOKUP(A16,Coûts!A2:D15,3,0), IF(C16=3,VLOOKUP(A16,Coûts!A2:D15,2,0)+VLOOKUP(A16,Coûts!A2:D15,2,0)+VLOOKUP(A16,Coûts!A2:D15,3,0)+VLOOKUP(A16,Coûts!A2:D15,2,0)+2*VLOOKUP(A16,Coûts!A2:D15,3,0), (VLOOKUP(A16,Coûts!A2:D15,2,0)+VLOOKUP(A16,Coûts!A$2:D$15,2,0)+VLOOKUP(A16,Coûts!A$2:D$15,3,0)+VLOOKUP(A16,Coûts!A$2:D$15,2,0)+2*VLOOKUP(A16,Coûts!A$2:D$15,3,0)+((C16-3)*(VLOOKUP(A16,Coûts!A$2:D$15,2,0)+2*VLOOKUP(A16,Coûts!A$2:D$15,3,0))+VLOOKUP(A16,Coûts!A$2:D$15,4,0)*((C16-3)*(C16-2)/2)))))))</f>
        <v>0</v>
      </c>
      <c r="H16" s="15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3"/>
    </row>
    <row r="17" customFormat="false" ht="22.7" hidden="false" customHeight="true" outlineLevel="0" collapsed="false">
      <c r="A17" s="7" t="s">
        <v>40</v>
      </c>
      <c r="B17" s="17" t="n">
        <f aca="false">IFERROR(VLOOKUP($B$21,$H$5:$V$22,11,0),"")</f>
        <v>30</v>
      </c>
      <c r="C17" s="9"/>
      <c r="D17" s="10" t="n">
        <f aca="false">SUM(B17,C17)</f>
        <v>30</v>
      </c>
      <c r="E17" s="11" t="n">
        <f aca="false">IF(C17=0,0, IF(C17=1,VLOOKUP(A17,Coûts!A3:D16,2,0), IF(C17=2,VLOOKUP(A17,Coûts!A3:D16,2,0)+VLOOKUP(A17,Coûts!A3:D16,2,0)+VLOOKUP(A17,Coûts!A3:D16,3,0), IF(C17=3,VLOOKUP(A17,Coûts!A3:D16,2,0)+VLOOKUP(A17,Coûts!A3:D16,2,0)+VLOOKUP(A17,Coûts!A3:D16,3,0)+VLOOKUP(A17,Coûts!A3:D16,2,0)+2*VLOOKUP(A17,Coûts!A3:D16,3,0), (VLOOKUP(A17,Coûts!A3:D16,2,0)+VLOOKUP(A17,Coûts!A$2:D$15,2,0)+VLOOKUP(A17,Coûts!A$2:D$15,3,0)+VLOOKUP(A17,Coûts!A$2:D$15,2,0)+2*VLOOKUP(A17,Coûts!A$2:D$15,3,0)+((C17-3)*(VLOOKUP(A17,Coûts!A$2:D$15,2,0)+2*VLOOKUP(A17,Coûts!A$2:D$15,3,0))+VLOOKUP(A17,Coûts!A$2:D$15,4,0)*((C17-3)*(C17-2)/2)))))))</f>
        <v>0</v>
      </c>
      <c r="H17" s="15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3"/>
    </row>
    <row r="18" customFormat="false" ht="22.7" hidden="false" customHeight="true" outlineLevel="0" collapsed="false">
      <c r="A18" s="18"/>
      <c r="B18" s="18"/>
      <c r="C18" s="19"/>
      <c r="D18" s="20"/>
      <c r="E18" s="20"/>
      <c r="H18" s="15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3"/>
    </row>
    <row r="19" customFormat="false" ht="22.7" hidden="false" customHeight="true" outlineLevel="0" collapsed="false">
      <c r="A19" s="4" t="s">
        <v>41</v>
      </c>
      <c r="B19" s="21"/>
      <c r="C19" s="19"/>
      <c r="D19" s="4" t="s">
        <v>42</v>
      </c>
      <c r="E19" s="22" t="n">
        <f aca="false">SUM(E4:E17)</f>
        <v>0</v>
      </c>
      <c r="H19" s="15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3"/>
    </row>
    <row r="20" customFormat="false" ht="22.7" hidden="false" customHeight="true" outlineLevel="0" collapsed="false">
      <c r="A20" s="1"/>
      <c r="B20" s="1"/>
      <c r="C20" s="19"/>
      <c r="D20" s="4" t="s">
        <v>43</v>
      </c>
      <c r="E20" s="21" t="n">
        <f aca="false">_xlfn.ORG.LIBREOFFICE.RAWSUBTRACT(B19,E19)</f>
        <v>0</v>
      </c>
      <c r="W20" s="13"/>
    </row>
    <row r="21" customFormat="false" ht="22.7" hidden="false" customHeight="true" outlineLevel="0" collapsed="false">
      <c r="A21" s="4" t="s">
        <v>44</v>
      </c>
      <c r="B21" s="23" t="s">
        <v>28</v>
      </c>
      <c r="C21" s="19"/>
      <c r="D21" s="1"/>
      <c r="E21" s="1"/>
      <c r="W21" s="13"/>
    </row>
    <row r="22" customFormat="false" ht="22.7" hidden="false" customHeight="true" outlineLevel="0" collapsed="false">
      <c r="A22" s="1"/>
      <c r="B22" s="1"/>
      <c r="C22" s="1"/>
      <c r="D22" s="1"/>
      <c r="E22" s="1"/>
    </row>
    <row r="23" customFormat="false" ht="22.7" hidden="false" customHeight="true" outlineLevel="0" collapsed="false">
      <c r="A23" s="1"/>
      <c r="B23" s="1"/>
      <c r="C23" s="1"/>
      <c r="D23" s="1"/>
      <c r="E23" s="1"/>
    </row>
    <row r="24" customFormat="false" ht="22.7" hidden="false" customHeight="true" outlineLevel="0" collapsed="false">
      <c r="A24" s="1"/>
      <c r="B24" s="1"/>
      <c r="C24" s="1"/>
      <c r="D24" s="1"/>
      <c r="E24" s="1"/>
    </row>
    <row r="25" customFormat="false" ht="22.7" hidden="false" customHeight="true" outlineLevel="0" collapsed="false">
      <c r="A25" s="1"/>
      <c r="B25" s="1"/>
      <c r="C25" s="1"/>
      <c r="D25" s="1"/>
      <c r="E25" s="1"/>
    </row>
    <row r="26" customFormat="false" ht="22.7" hidden="false" customHeight="true" outlineLevel="0" collapsed="false">
      <c r="A26" s="1"/>
      <c r="B26" s="1"/>
      <c r="C26" s="1"/>
      <c r="D26" s="1"/>
      <c r="E26" s="1"/>
    </row>
    <row r="27" customFormat="false" ht="22.7" hidden="false" customHeight="true" outlineLevel="0" collapsed="false">
      <c r="A27" s="1"/>
      <c r="B27" s="1"/>
      <c r="C27" s="1"/>
      <c r="D27" s="1"/>
      <c r="E27" s="1"/>
    </row>
    <row r="28" customFormat="false" ht="22.7" hidden="false" customHeight="true" outlineLevel="0" collapsed="false">
      <c r="A28" s="1"/>
      <c r="B28" s="1"/>
      <c r="C28" s="1"/>
      <c r="D28" s="1"/>
      <c r="E28" s="1"/>
    </row>
    <row r="29" customFormat="false" ht="22.7" hidden="false" customHeight="true" outlineLevel="0" collapsed="false">
      <c r="A29" s="1"/>
      <c r="B29" s="1"/>
      <c r="C29" s="1"/>
      <c r="D29" s="1"/>
      <c r="E29" s="1"/>
    </row>
    <row r="30" customFormat="false" ht="22.7" hidden="false" customHeight="true" outlineLevel="0" collapsed="false">
      <c r="A30" s="1"/>
      <c r="B30" s="1"/>
      <c r="C30" s="1"/>
      <c r="D30" s="1"/>
      <c r="E30" s="1"/>
    </row>
    <row r="31" customFormat="false" ht="22.7" hidden="false" customHeight="true" outlineLevel="0" collapsed="false">
      <c r="A31" s="1"/>
      <c r="B31" s="1"/>
      <c r="C31" s="1"/>
      <c r="D31" s="1"/>
      <c r="E31" s="1"/>
    </row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</sheetData>
  <mergeCells count="8">
    <mergeCell ref="A1:E2"/>
    <mergeCell ref="H1:V2"/>
    <mergeCell ref="H3:V3"/>
    <mergeCell ref="A18:B18"/>
    <mergeCell ref="C18:C21"/>
    <mergeCell ref="D18:E18"/>
    <mergeCell ref="A20:B20"/>
    <mergeCell ref="D21:E21"/>
  </mergeCells>
  <conditionalFormatting sqref="B21">
    <cfRule type="containsText" priority="2" operator="containsText" aboveAverage="0" equalAverage="0" bottom="0" percent="0" rank="0" text="Nain" dxfId="0">
      <formula>NOT(ISERROR(SEARCH("Nain",B21)))</formula>
    </cfRule>
    <cfRule type="containsText" priority="3" operator="containsText" aboveAverage="0" equalAverage="0" bottom="0" percent="0" rank="0" text="Géant" dxfId="1">
      <formula>NOT(ISERROR(SEARCH("Géant",B21)))</formula>
    </cfRule>
    <cfRule type="containsText" priority="4" operator="containsText" aboveAverage="0" equalAverage="0" bottom="0" percent="0" rank="0" text="Olympien" dxfId="2">
      <formula>NOT(ISERROR(SEARCH("Olympien",B21)))</formula>
    </cfRule>
    <cfRule type="containsText" priority="5" operator="containsText" aboveAverage="0" equalAverage="0" bottom="0" percent="0" rank="0" text="Homme-sauvage" dxfId="3">
      <formula>NOT(ISERROR(SEARCH("Homme-sauvage",B21)))</formula>
    </cfRule>
    <cfRule type="containsText" priority="6" operator="containsText" aboveAverage="0" equalAverage="0" bottom="0" percent="0" rank="0" text="Elfe" dxfId="4">
      <formula>NOT(ISERROR(SEARCH("Elfe",B21)))</formula>
    </cfRule>
  </conditionalFormatting>
  <conditionalFormatting sqref="E19">
    <cfRule type="cellIs" priority="7" operator="lessThan" aboveAverage="0" equalAverage="0" bottom="0" percent="0" rank="0" text="" dxfId="5">
      <formula>Feuille1!$B$19</formula>
    </cfRule>
    <cfRule type="cellIs" priority="8" operator="equal" aboveAverage="0" equalAverage="0" bottom="0" percent="0" rank="0" text="" dxfId="6">
      <formula>Feuille1!$B$19</formula>
    </cfRule>
    <cfRule type="cellIs" priority="9" operator="greaterThan" aboveAverage="0" equalAverage="0" bottom="0" percent="0" rank="0" text="" dxfId="7">
      <formula>Feuille1!$B$19</formula>
    </cfRule>
  </conditionalFormatting>
  <dataValidations count="1">
    <dataValidation allowBlank="false" errorStyle="stop" operator="equal" showDropDown="false" showErrorMessage="true" showInputMessage="false" sqref="B21" type="list">
      <formula1>Feuille1!$H$5:$H$22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9" activeCellId="0" sqref="E19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24" t="s">
        <v>45</v>
      </c>
      <c r="B1" s="24" t="s">
        <v>46</v>
      </c>
      <c r="C1" s="24" t="s">
        <v>47</v>
      </c>
      <c r="D1" s="24" t="s">
        <v>48</v>
      </c>
    </row>
    <row r="2" customFormat="false" ht="12.8" hidden="false" customHeight="false" outlineLevel="0" collapsed="false">
      <c r="A2" s="25" t="s">
        <v>7</v>
      </c>
      <c r="B2" s="25" t="n">
        <v>800</v>
      </c>
      <c r="C2" s="25" t="n">
        <v>200</v>
      </c>
      <c r="D2" s="25" t="n">
        <v>100</v>
      </c>
    </row>
    <row r="3" customFormat="false" ht="12.8" hidden="false" customHeight="false" outlineLevel="0" collapsed="false">
      <c r="A3" s="25" t="s">
        <v>23</v>
      </c>
      <c r="B3" s="25" t="n">
        <v>100</v>
      </c>
      <c r="C3" s="25" t="n">
        <v>50</v>
      </c>
      <c r="D3" s="25" t="n">
        <v>30</v>
      </c>
    </row>
    <row r="4" customFormat="false" ht="12.8" hidden="false" customHeight="false" outlineLevel="0" collapsed="false">
      <c r="A4" s="25" t="s">
        <v>25</v>
      </c>
      <c r="B4" s="25" t="n">
        <v>110</v>
      </c>
      <c r="C4" s="25" t="n">
        <v>85</v>
      </c>
      <c r="D4" s="25" t="n">
        <v>78</v>
      </c>
    </row>
    <row r="5" customFormat="false" ht="12.8" hidden="false" customHeight="false" outlineLevel="0" collapsed="false">
      <c r="A5" s="25" t="s">
        <v>27</v>
      </c>
      <c r="B5" s="25" t="n">
        <v>100</v>
      </c>
      <c r="C5" s="25" t="n">
        <v>50</v>
      </c>
      <c r="D5" s="25" t="n">
        <v>30</v>
      </c>
    </row>
    <row r="6" customFormat="false" ht="12.8" hidden="false" customHeight="false" outlineLevel="0" collapsed="false">
      <c r="A6" s="25" t="s">
        <v>29</v>
      </c>
      <c r="B6" s="25" t="n">
        <v>110</v>
      </c>
      <c r="C6" s="25" t="n">
        <v>50</v>
      </c>
      <c r="D6" s="25" t="n">
        <v>30</v>
      </c>
    </row>
    <row r="7" customFormat="false" ht="12.8" hidden="false" customHeight="false" outlineLevel="0" collapsed="false">
      <c r="A7" s="25" t="s">
        <v>31</v>
      </c>
      <c r="B7" s="25" t="n">
        <v>95</v>
      </c>
      <c r="C7" s="25" t="n">
        <v>45</v>
      </c>
      <c r="D7" s="25" t="n">
        <v>25</v>
      </c>
    </row>
    <row r="8" customFormat="false" ht="12.8" hidden="false" customHeight="false" outlineLevel="0" collapsed="false">
      <c r="A8" s="25" t="s">
        <v>33</v>
      </c>
      <c r="B8" s="25" t="n">
        <v>120</v>
      </c>
      <c r="C8" s="25" t="n">
        <v>55</v>
      </c>
      <c r="D8" s="25" t="n">
        <v>30</v>
      </c>
    </row>
    <row r="9" customFormat="false" ht="12.8" hidden="false" customHeight="false" outlineLevel="0" collapsed="false">
      <c r="A9" s="25" t="s">
        <v>34</v>
      </c>
      <c r="B9" s="25" t="n">
        <v>120</v>
      </c>
      <c r="C9" s="25" t="n">
        <v>55</v>
      </c>
      <c r="D9" s="25" t="n">
        <v>30</v>
      </c>
    </row>
    <row r="10" customFormat="false" ht="12.8" hidden="false" customHeight="false" outlineLevel="0" collapsed="false">
      <c r="A10" s="25" t="s">
        <v>35</v>
      </c>
      <c r="B10" s="25" t="n">
        <v>110</v>
      </c>
      <c r="C10" s="25" t="n">
        <v>55</v>
      </c>
      <c r="D10" s="25" t="n">
        <v>35</v>
      </c>
    </row>
    <row r="11" customFormat="false" ht="12.8" hidden="false" customHeight="false" outlineLevel="0" collapsed="false">
      <c r="A11" s="25" t="s">
        <v>36</v>
      </c>
      <c r="B11" s="25" t="n">
        <v>100</v>
      </c>
      <c r="C11" s="25" t="n">
        <v>50</v>
      </c>
      <c r="D11" s="25" t="n">
        <v>30</v>
      </c>
    </row>
    <row r="12" customFormat="false" ht="12.8" hidden="false" customHeight="false" outlineLevel="0" collapsed="false">
      <c r="A12" s="25" t="s">
        <v>37</v>
      </c>
      <c r="B12" s="25" t="n">
        <v>50</v>
      </c>
      <c r="C12" s="25" t="n">
        <v>40</v>
      </c>
      <c r="D12" s="25" t="n">
        <v>20</v>
      </c>
    </row>
    <row r="13" customFormat="false" ht="12.8" hidden="false" customHeight="false" outlineLevel="0" collapsed="false">
      <c r="A13" s="25" t="s">
        <v>38</v>
      </c>
      <c r="B13" s="25" t="n">
        <v>40</v>
      </c>
      <c r="C13" s="25" t="n">
        <v>30</v>
      </c>
      <c r="D13" s="25" t="n">
        <v>15</v>
      </c>
    </row>
    <row r="14" customFormat="false" ht="12.8" hidden="false" customHeight="false" outlineLevel="0" collapsed="false">
      <c r="A14" s="25" t="s">
        <v>39</v>
      </c>
      <c r="B14" s="25" t="n">
        <v>4</v>
      </c>
      <c r="C14" s="25" t="n">
        <v>2</v>
      </c>
      <c r="D14" s="25" t="n">
        <v>1</v>
      </c>
    </row>
    <row r="15" customFormat="false" ht="12.8" hidden="false" customHeight="false" outlineLevel="0" collapsed="false">
      <c r="A15" s="25" t="s">
        <v>40</v>
      </c>
      <c r="B15" s="25" t="n">
        <v>5</v>
      </c>
      <c r="C15" s="25" t="n">
        <v>3</v>
      </c>
      <c r="D15" s="25" t="n">
        <v>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415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2025-10-17T19:19:53Z</dcterms:created>
  <dc:creator/>
  <dc:description/>
  <dc:language>fr-FR</dc:language>
  <cp:lastModifiedBy/>
  <dcterms:modified xsi:type="dcterms:W3CDTF">2025-10-19T18:29:32Z</dcterms:modified>
  <cp:revision>15</cp:revision>
  <dc:subject/>
  <dc:title/>
</cp:coreProperties>
</file>